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14760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<sst xmlns="http://schemas.openxmlformats.org/spreadsheetml/2006/main" count="123" uniqueCount="89">
  <si>
    <t>TKR-820 Frequency Programming</t>
  </si>
  <si>
    <t>RX:</t>
  </si>
  <si>
    <t xml:space="preserve">TKR-720: </t>
  </si>
  <si>
    <t>Frequency:</t>
  </si>
  <si>
    <t>Location (Dec)</t>
  </si>
  <si>
    <t>Value (Dec)</t>
  </si>
  <si>
    <t>X 12.5 KHz</t>
  </si>
  <si>
    <t>IF (MHz):</t>
  </si>
  <si>
    <t>Desired F(RX):</t>
  </si>
  <si>
    <t xml:space="preserve"> - IF</t>
  </si>
  <si>
    <t xml:space="preserve"> / 12.5 kHz</t>
  </si>
  <si>
    <t>TX:</t>
  </si>
  <si>
    <t>00</t>
  </si>
  <si>
    <t>02</t>
  </si>
  <si>
    <t>MHz</t>
  </si>
  <si>
    <t>8BCF</t>
  </si>
  <si>
    <t>8A3F</t>
  </si>
  <si>
    <t>ID: Location &amp;H7A (Decimal 122)</t>
  </si>
  <si>
    <t>TKR-820N -1: R820N1</t>
  </si>
  <si>
    <t>Decimal</t>
  </si>
  <si>
    <t>Binary</t>
  </si>
  <si>
    <t>000</t>
  </si>
  <si>
    <t>001</t>
  </si>
  <si>
    <t>010</t>
  </si>
  <si>
    <t>011</t>
  </si>
  <si>
    <t>100</t>
  </si>
  <si>
    <t>101</t>
  </si>
  <si>
    <t>110</t>
  </si>
  <si>
    <t>111</t>
  </si>
  <si>
    <t>Reversed</t>
  </si>
  <si>
    <t>Rev-Inverted</t>
  </si>
  <si>
    <t>DQT Coding format: &amp;hExxx: 1110 xxxx xxxx xxxx (binary)</t>
  </si>
  <si>
    <t>2a. If aaa = 001, the DQT is Normal and the numbers for b, c, and d are NOT bit-inverted. (They are still read R-L.)</t>
  </si>
  <si>
    <t>2b. If aaa = 110, the DQT is Inverted and the numbers for b, c, and d ARE bit-inverted. (They are still read R-L.)</t>
  </si>
  <si>
    <t>3-digit:</t>
  </si>
  <si>
    <t>DQT- Normal:</t>
  </si>
  <si>
    <t>Binary-reversed</t>
  </si>
  <si>
    <t>Binary-reversed converted to Decimal</t>
  </si>
  <si>
    <t>Decimal total</t>
  </si>
  <si>
    <t>Add &amp;hE000 (57344)</t>
  </si>
  <si>
    <t>a+b+c+d</t>
  </si>
  <si>
    <t>a+b+c+d+&amp;hE000</t>
  </si>
  <si>
    <t xml:space="preserve"> + IF = RX</t>
  </si>
  <si>
    <t xml:space="preserve"> + IF = TX</t>
  </si>
  <si>
    <t>Find Freq</t>
  </si>
  <si>
    <t>Blue Cells: Enter data</t>
  </si>
  <si>
    <t>Green Cells: Read data</t>
  </si>
  <si>
    <t>Word Value (Hex)</t>
  </si>
  <si>
    <t>EEPROM Word Location (Hex)</t>
  </si>
  <si>
    <t>DQT:</t>
  </si>
  <si>
    <t>DQT-Inverted:</t>
  </si>
  <si>
    <t>Lookup Table:</t>
  </si>
  <si>
    <t>a</t>
  </si>
  <si>
    <t>b</t>
  </si>
  <si>
    <t>c</t>
  </si>
  <si>
    <t>d</t>
  </si>
  <si>
    <t>047</t>
  </si>
  <si>
    <t>Desired F(TX):</t>
  </si>
  <si>
    <t>Binary-rev-inv converted to Decimal</t>
  </si>
  <si>
    <t>Binary-reversed-inverted</t>
  </si>
  <si>
    <t>QT:</t>
  </si>
  <si>
    <t>Frequency (Hz):</t>
  </si>
  <si>
    <t>X 10 =</t>
  </si>
  <si>
    <t>Hex</t>
  </si>
  <si>
    <t>Convert to hex</t>
  </si>
  <si>
    <t xml:space="preserve"> + &amp;hC000
 (dec 49152)</t>
  </si>
  <si>
    <t>Convert to Dec</t>
  </si>
  <si>
    <t xml:space="preserve"> - &amp;hC000 
(dec 49152)</t>
  </si>
  <si>
    <t xml:space="preserve"> / 10</t>
  </si>
  <si>
    <t>Hz.</t>
  </si>
  <si>
    <t>Note: always a = 4</t>
  </si>
  <si>
    <t>DQT-N word (Hex)</t>
  </si>
  <si>
    <t>DQT-I word (Hex)</t>
  </si>
  <si>
    <t>Brad Andrews KB9BPF 30Dec16</t>
  </si>
  <si>
    <t>C29E</t>
  </si>
  <si>
    <t>Find Hex:</t>
  </si>
  <si>
    <t>Find Frequency:</t>
  </si>
  <si>
    <t>QT Word Value</t>
  </si>
  <si>
    <t>Use QT of 0 Hz for Carrier Squelch.</t>
  </si>
  <si>
    <t>DQT Coding Format:</t>
  </si>
  <si>
    <t>(Thanks to Matt Krick K3MK for inspiring me to do this.)</t>
  </si>
  <si>
    <t>1. Dropping the leading 'E' (Subtract &amp;hE000) yields four octal groups read right-to-left: dddc ccbb baaa</t>
  </si>
  <si>
    <t xml:space="preserve">    ( &amp;h[4-byte code] - &amp;hE000 = &amp;hxxx ) </t>
  </si>
  <si>
    <t>QT Coding Format:</t>
  </si>
  <si>
    <t>(Thanks to Matt Krick K3MK for figuring this out.)</t>
  </si>
  <si>
    <t>QT Coding format: &amp;hCxxx: 1110 xxxx xxxx xxxx (binary)</t>
  </si>
  <si>
    <t>1. Dropping the leading 'C' (Subtract &amp;hC000) yields three Hexadecimal groups read left-to-right: &amp;h0abc</t>
  </si>
  <si>
    <t xml:space="preserve">    ( &amp;h[4-byte code] - &amp;hC000 = &amp;h0abc ) </t>
  </si>
  <si>
    <t>2. Convert hex to decimal and then divide by ten to yield QT frequency in Hz. (For Carrier Squelch use QT of Zero Hz.)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</si>
</sst>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2">
    <font>
      <sz val="11"/>
      <color indexed="8"/>
      <name val="Calibri"/>
      <family val="2"/>
    </font>
    <font>
      <sz val="16"/>
      <color indexed="8"/>
      <name val="Courier New"/>
      <family val="3"/>
    </font>
    <font>
      <sz val="9"/>
      <color indexed="8"/>
      <name val="Courier New"/>
      <family val="3"/>
    </font>
    <font>
      <sz val="11"/>
      <color indexed="40"/>
      <name val="Calibri"/>
      <family val="2"/>
    </font>
    <font>
      <sz val="11"/>
      <color indexed="5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4" fillId="0" borderId="10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3" fillId="23" borderId="10" xfId="0" applyFont="1" applyFill="1" applyBorder="1" applyAlignment="1">
      <alignment horizontal="center"/>
    </xf>
    <xf numFmtId="49" fontId="3" fillId="23" borderId="10" xfId="0" applyNumberFormat="1" applyFont="1" applyFill="1" applyBorder="1" applyAlignment="1">
      <alignment horizontal="center"/>
    </xf>
    <xf numFmtId="164" fontId="3" fillId="23" borderId="1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3" fillId="23" borderId="20" xfId="0" applyFont="1" applyFill="1" applyBorder="1" applyAlignment="1">
      <alignment horizontal="center"/>
    </xf>
    <xf numFmtId="0" fontId="0" fillId="23" borderId="21" xfId="0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2" width="15.7109375" style="0" customWidth="1"/>
    <col min="3" max="7" width="13.8515625" style="0" customWidth="1"/>
    <col min="8" max="8" width="34.28125" style="0" customWidth="1"/>
  </cols>
  <sheetData>
    <row r="1" ht="14.25">
      <c r="A1" t="s">
        <v>0</v>
      </c>
    </row>
    <row r="2" ht="14.25">
      <c r="A2" t="s">
        <v>73</v>
      </c>
    </row>
    <row r="3" ht="14.25">
      <c r="A3" t="s">
        <v>17</v>
      </c>
    </row>
    <row r="4" ht="14.25">
      <c r="A4" t="s">
        <v>2</v>
      </c>
    </row>
    <row r="5" spans="1:5" ht="14.25">
      <c r="A5" t="s">
        <v>18</v>
      </c>
      <c r="C5" s="1" t="s">
        <v>7</v>
      </c>
      <c r="D5" s="47">
        <v>21.4</v>
      </c>
      <c r="E5" s="1" t="s">
        <v>14</v>
      </c>
    </row>
    <row r="6" spans="1:5" ht="14.25">
      <c r="A6" s="53" t="s">
        <v>45</v>
      </c>
      <c r="B6" s="54"/>
      <c r="C6" s="1"/>
      <c r="D6" s="6"/>
      <c r="E6" s="1"/>
    </row>
    <row r="7" spans="1:5" ht="14.25">
      <c r="A7" s="55" t="s">
        <v>46</v>
      </c>
      <c r="B7" s="56"/>
      <c r="C7" s="1"/>
      <c r="D7" s="6"/>
      <c r="E7" s="1"/>
    </row>
    <row r="8" spans="1:5" ht="14.25">
      <c r="A8" s="44"/>
      <c r="B8" s="10"/>
      <c r="C8" s="1"/>
      <c r="D8" s="6"/>
      <c r="E8" s="1"/>
    </row>
    <row r="9" spans="1:7" ht="14.25">
      <c r="A9" s="15" t="s">
        <v>3</v>
      </c>
      <c r="B9" s="16"/>
      <c r="C9" s="16"/>
      <c r="D9" s="16"/>
      <c r="E9" s="16"/>
      <c r="F9" s="16"/>
      <c r="G9" s="17"/>
    </row>
    <row r="10" spans="1:7" ht="28.5">
      <c r="A10" s="18" t="s">
        <v>44</v>
      </c>
      <c r="B10" s="28" t="s">
        <v>48</v>
      </c>
      <c r="C10" s="14" t="s">
        <v>4</v>
      </c>
      <c r="D10" s="28" t="s">
        <v>47</v>
      </c>
      <c r="E10" s="14" t="s">
        <v>5</v>
      </c>
      <c r="F10" s="14" t="s">
        <v>6</v>
      </c>
      <c r="G10" s="34" t="s">
        <v>42</v>
      </c>
    </row>
    <row r="11" spans="1:7" ht="14.25">
      <c r="A11" s="18" t="s">
        <v>1</v>
      </c>
      <c r="B11" s="40" t="s">
        <v>12</v>
      </c>
      <c r="C11" s="14">
        <f>HEX2DEC(B11)</f>
        <v>0</v>
      </c>
      <c r="D11" s="48" t="s">
        <v>15</v>
      </c>
      <c r="E11" s="14">
        <f>HEX2DEC(D11)</f>
        <v>35791</v>
      </c>
      <c r="F11" s="14">
        <f>E11*0.0125</f>
        <v>447.38750000000005</v>
      </c>
      <c r="G11" s="7">
        <f>F11+$D$5</f>
        <v>468.7875</v>
      </c>
    </row>
    <row r="12" spans="1:7" ht="28.5">
      <c r="A12" s="18" t="s">
        <v>8</v>
      </c>
      <c r="B12" s="14" t="s">
        <v>9</v>
      </c>
      <c r="C12" s="14" t="s">
        <v>10</v>
      </c>
      <c r="D12" s="28" t="s">
        <v>47</v>
      </c>
      <c r="E12" s="14"/>
      <c r="F12" s="14"/>
      <c r="G12" s="34"/>
    </row>
    <row r="13" spans="1:7" ht="14.25">
      <c r="A13" s="47">
        <v>467.625</v>
      </c>
      <c r="B13" s="14">
        <f>A13-$D$5</f>
        <v>446.225</v>
      </c>
      <c r="C13" s="14">
        <f>B13/0.0125</f>
        <v>35698</v>
      </c>
      <c r="D13" s="41" t="str">
        <f>DEC2HEX(C13)</f>
        <v>8B72</v>
      </c>
      <c r="E13" s="14"/>
      <c r="F13" s="14"/>
      <c r="G13" s="34"/>
    </row>
    <row r="14" spans="1:7" ht="28.5">
      <c r="A14" s="18" t="s">
        <v>44</v>
      </c>
      <c r="B14" s="28" t="s">
        <v>48</v>
      </c>
      <c r="C14" s="14" t="s">
        <v>4</v>
      </c>
      <c r="D14" s="28" t="s">
        <v>47</v>
      </c>
      <c r="E14" s="14" t="s">
        <v>5</v>
      </c>
      <c r="F14" s="14" t="s">
        <v>6</v>
      </c>
      <c r="G14" s="34" t="s">
        <v>43</v>
      </c>
    </row>
    <row r="15" spans="1:7" ht="14.25">
      <c r="A15" s="18" t="s">
        <v>11</v>
      </c>
      <c r="B15" s="40" t="s">
        <v>13</v>
      </c>
      <c r="C15" s="14">
        <f>HEX2DEC(B15)</f>
        <v>2</v>
      </c>
      <c r="D15" s="48" t="s">
        <v>16</v>
      </c>
      <c r="E15" s="14">
        <f>HEX2DEC(D15)</f>
        <v>35391</v>
      </c>
      <c r="F15" s="14">
        <f>E15*0.0125</f>
        <v>442.38750000000005</v>
      </c>
      <c r="G15" s="7">
        <f>F15+$D$5</f>
        <v>463.7875</v>
      </c>
    </row>
    <row r="16" spans="1:7" ht="28.5">
      <c r="A16" s="18" t="s">
        <v>57</v>
      </c>
      <c r="B16" s="14" t="s">
        <v>9</v>
      </c>
      <c r="C16" s="14" t="s">
        <v>10</v>
      </c>
      <c r="D16" s="28" t="s">
        <v>47</v>
      </c>
      <c r="E16" s="27"/>
      <c r="F16" s="27"/>
      <c r="G16" s="31"/>
    </row>
    <row r="17" spans="1:7" ht="14.25">
      <c r="A17" s="47">
        <v>462.625</v>
      </c>
      <c r="B17" s="13">
        <f>A17-$D$5</f>
        <v>441.225</v>
      </c>
      <c r="C17" s="13">
        <f>B17/0.0125</f>
        <v>35298</v>
      </c>
      <c r="D17" s="42" t="str">
        <f>DEC2HEX(C17)</f>
        <v>89E2</v>
      </c>
      <c r="E17" s="35"/>
      <c r="F17" s="35"/>
      <c r="G17" s="32"/>
    </row>
    <row r="18" spans="1:7" ht="14.25">
      <c r="A18" s="43"/>
      <c r="B18" s="37"/>
      <c r="C18" s="37"/>
      <c r="D18" s="38"/>
      <c r="E18" s="39"/>
      <c r="F18" s="39"/>
      <c r="G18" s="39"/>
    </row>
    <row r="19" spans="1:8" ht="14.25">
      <c r="A19" s="15" t="s">
        <v>49</v>
      </c>
      <c r="B19" s="16"/>
      <c r="C19" s="16"/>
      <c r="D19" s="10" t="s">
        <v>52</v>
      </c>
      <c r="E19" s="10" t="s">
        <v>53</v>
      </c>
      <c r="F19" s="10" t="s">
        <v>54</v>
      </c>
      <c r="G19" s="10" t="s">
        <v>55</v>
      </c>
      <c r="H19" s="17" t="s">
        <v>70</v>
      </c>
    </row>
    <row r="20" spans="1:8" s="1" customFormat="1" ht="14.25">
      <c r="A20" s="18" t="s">
        <v>34</v>
      </c>
      <c r="B20" s="48" t="s">
        <v>56</v>
      </c>
      <c r="C20" s="14">
        <f>VALUE(B20)</f>
        <v>47</v>
      </c>
      <c r="D20" s="14">
        <v>4</v>
      </c>
      <c r="E20" s="14">
        <f>INT(C20/100)</f>
        <v>0</v>
      </c>
      <c r="F20" s="14">
        <f>INT((C20-E20*100)/10)</f>
        <v>4</v>
      </c>
      <c r="G20" s="14">
        <f>INT(C20-E20*100-F20*10)</f>
        <v>7</v>
      </c>
      <c r="H20" s="19" t="s">
        <v>19</v>
      </c>
    </row>
    <row r="21" spans="1:8" s="1" customFormat="1" ht="14.25">
      <c r="A21" s="18" t="s">
        <v>35</v>
      </c>
      <c r="B21" s="7" t="str">
        <f>DEC2HEX(B27)</f>
        <v>EE41</v>
      </c>
      <c r="C21" s="14"/>
      <c r="D21" s="14"/>
      <c r="E21" s="14"/>
      <c r="F21" s="14"/>
      <c r="G21" s="14"/>
      <c r="H21" s="19" t="s">
        <v>71</v>
      </c>
    </row>
    <row r="22" spans="1:8" s="1" customFormat="1" ht="14.25">
      <c r="A22" s="18" t="s">
        <v>50</v>
      </c>
      <c r="B22" s="7" t="str">
        <f>DEC2HEX(B31)</f>
        <v>E1BE</v>
      </c>
      <c r="C22" s="14"/>
      <c r="D22" s="14"/>
      <c r="E22" s="14"/>
      <c r="F22" s="14"/>
      <c r="G22" s="14"/>
      <c r="H22" s="19" t="s">
        <v>72</v>
      </c>
    </row>
    <row r="23" spans="1:8" s="1" customFormat="1" ht="14.25">
      <c r="A23" s="18"/>
      <c r="B23" s="14"/>
      <c r="C23" s="14"/>
      <c r="D23" s="14" t="str">
        <f>DEC2BIN(D20,3)</f>
        <v>100</v>
      </c>
      <c r="E23" s="14" t="str">
        <f>DEC2BIN(E20,3)</f>
        <v>000</v>
      </c>
      <c r="F23" s="14" t="str">
        <f>DEC2BIN(F20,3)</f>
        <v>100</v>
      </c>
      <c r="G23" s="14" t="str">
        <f>DEC2BIN(G20,3)</f>
        <v>111</v>
      </c>
      <c r="H23" s="19" t="s">
        <v>20</v>
      </c>
    </row>
    <row r="24" spans="1:8" ht="14.25">
      <c r="A24" s="18" t="s">
        <v>35</v>
      </c>
      <c r="B24" s="14"/>
      <c r="C24" s="14"/>
      <c r="D24" s="14" t="str">
        <f>LOOKUP(D20,$A39:$A46,$C39:$C46)</f>
        <v>001</v>
      </c>
      <c r="E24" s="14" t="str">
        <f>LOOKUP(E20,$A39:$A46,$C39:$C46)</f>
        <v>000</v>
      </c>
      <c r="F24" s="14" t="str">
        <f>LOOKUP(F20,$A39:$A46,$C39:$C46)</f>
        <v>001</v>
      </c>
      <c r="G24" s="14" t="str">
        <f>LOOKUP(G20,$A39:$A46,$C39:$C46)</f>
        <v>111</v>
      </c>
      <c r="H24" s="19" t="s">
        <v>36</v>
      </c>
    </row>
    <row r="25" spans="1:8" ht="14.25">
      <c r="A25" s="18"/>
      <c r="B25" s="14"/>
      <c r="C25" s="14"/>
      <c r="D25" s="14">
        <f>BIN2DEC(D24)</f>
        <v>1</v>
      </c>
      <c r="E25" s="14">
        <f>BIN2DEC(E24)</f>
        <v>0</v>
      </c>
      <c r="F25" s="14">
        <f>BIN2DEC(F24)</f>
        <v>1</v>
      </c>
      <c r="G25" s="14">
        <f>BIN2DEC(G24)</f>
        <v>7</v>
      </c>
      <c r="H25" s="19" t="s">
        <v>37</v>
      </c>
    </row>
    <row r="26" spans="1:8" ht="14.25">
      <c r="A26" s="18" t="s">
        <v>40</v>
      </c>
      <c r="B26" s="14">
        <f>D26+E26+F26+G26</f>
        <v>3649</v>
      </c>
      <c r="C26" s="14"/>
      <c r="D26" s="14">
        <f>D25*2^0</f>
        <v>1</v>
      </c>
      <c r="E26" s="14">
        <f>E25*2^3</f>
        <v>0</v>
      </c>
      <c r="F26" s="14">
        <f>F25*2^6</f>
        <v>64</v>
      </c>
      <c r="G26" s="14">
        <f>G25*2^9</f>
        <v>3584</v>
      </c>
      <c r="H26" s="19" t="s">
        <v>38</v>
      </c>
    </row>
    <row r="27" spans="1:8" ht="14.25">
      <c r="A27" s="18" t="s">
        <v>41</v>
      </c>
      <c r="B27" s="14">
        <f>B26+57344</f>
        <v>60993</v>
      </c>
      <c r="C27" s="14"/>
      <c r="D27" s="14"/>
      <c r="E27" s="14"/>
      <c r="F27" s="14"/>
      <c r="G27" s="14"/>
      <c r="H27" s="19" t="s">
        <v>39</v>
      </c>
    </row>
    <row r="28" spans="1:8" ht="14.25">
      <c r="A28" s="18" t="s">
        <v>50</v>
      </c>
      <c r="B28" s="14"/>
      <c r="C28" s="14"/>
      <c r="D28" s="14" t="str">
        <f>LOOKUP(D20,$A39:$A46,$D39:$D46)</f>
        <v>110</v>
      </c>
      <c r="E28" s="14" t="str">
        <f>LOOKUP(E20,$A39:$A46,$D39:$D46)</f>
        <v>111</v>
      </c>
      <c r="F28" s="14" t="str">
        <f>LOOKUP(F20,$A39:$A46,$D39:$D46)</f>
        <v>110</v>
      </c>
      <c r="G28" s="14" t="str">
        <f>LOOKUP(G20,$A39:$A46,$D39:$D46)</f>
        <v>000</v>
      </c>
      <c r="H28" s="19" t="s">
        <v>59</v>
      </c>
    </row>
    <row r="29" spans="1:8" ht="14.25">
      <c r="A29" s="18"/>
      <c r="B29" s="14"/>
      <c r="C29" s="14"/>
      <c r="D29" s="14">
        <f>BIN2DEC(D28)</f>
        <v>6</v>
      </c>
      <c r="E29" s="14">
        <f>BIN2DEC(E28)</f>
        <v>7</v>
      </c>
      <c r="F29" s="14">
        <f>BIN2DEC(F28)</f>
        <v>6</v>
      </c>
      <c r="G29" s="14">
        <f>BIN2DEC(G28)</f>
        <v>0</v>
      </c>
      <c r="H29" s="19" t="s">
        <v>58</v>
      </c>
    </row>
    <row r="30" spans="1:8" ht="14.25">
      <c r="A30" s="18" t="s">
        <v>40</v>
      </c>
      <c r="B30" s="14">
        <f>D30+E30+F30+G30</f>
        <v>446</v>
      </c>
      <c r="C30" s="14"/>
      <c r="D30" s="14">
        <f>D29*2^0</f>
        <v>6</v>
      </c>
      <c r="E30" s="14">
        <f>E29*2^3</f>
        <v>56</v>
      </c>
      <c r="F30" s="14">
        <f>F29*2^6</f>
        <v>384</v>
      </c>
      <c r="G30" s="14">
        <f>G29*2^9</f>
        <v>0</v>
      </c>
      <c r="H30" s="19" t="s">
        <v>38</v>
      </c>
    </row>
    <row r="31" spans="1:8" ht="14.25">
      <c r="A31" s="11" t="s">
        <v>41</v>
      </c>
      <c r="B31" s="13">
        <f>B30+57344</f>
        <v>57790</v>
      </c>
      <c r="C31" s="13"/>
      <c r="D31" s="13"/>
      <c r="E31" s="13"/>
      <c r="F31" s="13"/>
      <c r="G31" s="13"/>
      <c r="H31" s="20" t="s">
        <v>39</v>
      </c>
    </row>
    <row r="32" spans="1:6" ht="28.5">
      <c r="A32" s="23" t="s">
        <v>60</v>
      </c>
      <c r="B32" s="24" t="s">
        <v>61</v>
      </c>
      <c r="C32" s="10" t="s">
        <v>62</v>
      </c>
      <c r="D32" s="9" t="s">
        <v>65</v>
      </c>
      <c r="E32" s="9" t="s">
        <v>64</v>
      </c>
      <c r="F32" s="17"/>
    </row>
    <row r="33" spans="1:6" ht="14.25">
      <c r="A33" s="30" t="s">
        <v>75</v>
      </c>
      <c r="B33" s="49">
        <v>123</v>
      </c>
      <c r="C33" s="14">
        <f>10*B33</f>
        <v>1230</v>
      </c>
      <c r="D33" s="22">
        <f>49152+C33</f>
        <v>50382</v>
      </c>
      <c r="E33" s="7" t="str">
        <f>DEC2HEX(D33)</f>
        <v>C4CE</v>
      </c>
      <c r="F33" s="31" t="s">
        <v>77</v>
      </c>
    </row>
    <row r="34" spans="1:6" ht="42.75">
      <c r="A34" s="36" t="s">
        <v>78</v>
      </c>
      <c r="B34" s="21" t="s">
        <v>63</v>
      </c>
      <c r="C34" s="28" t="s">
        <v>66</v>
      </c>
      <c r="D34" s="29" t="s">
        <v>67</v>
      </c>
      <c r="E34" s="22" t="s">
        <v>68</v>
      </c>
      <c r="F34" s="31"/>
    </row>
    <row r="35" spans="1:6" ht="14.25">
      <c r="A35" s="25" t="s">
        <v>76</v>
      </c>
      <c r="B35" s="48" t="s">
        <v>74</v>
      </c>
      <c r="C35" s="13">
        <f>HEX2DEC(B35)</f>
        <v>49822</v>
      </c>
      <c r="D35" s="26">
        <f>C35-49152</f>
        <v>670</v>
      </c>
      <c r="E35" s="33">
        <f>D35/10</f>
        <v>67</v>
      </c>
      <c r="F35" s="32" t="s">
        <v>69</v>
      </c>
    </row>
    <row r="36" spans="1:6" ht="14.25">
      <c r="A36" s="51"/>
      <c r="B36" s="52"/>
      <c r="C36" s="14"/>
      <c r="D36" s="22"/>
      <c r="E36" s="50"/>
      <c r="F36" s="27"/>
    </row>
    <row r="37" spans="1:4" ht="14.25">
      <c r="A37" s="8" t="s">
        <v>51</v>
      </c>
      <c r="B37" s="16"/>
      <c r="C37" s="16"/>
      <c r="D37" s="17"/>
    </row>
    <row r="38" spans="1:4" ht="14.25">
      <c r="A38" s="18" t="s">
        <v>19</v>
      </c>
      <c r="B38" s="14" t="s">
        <v>20</v>
      </c>
      <c r="C38" s="14" t="s">
        <v>29</v>
      </c>
      <c r="D38" s="34" t="s">
        <v>30</v>
      </c>
    </row>
    <row r="39" spans="1:4" ht="14.25">
      <c r="A39" s="18">
        <v>0</v>
      </c>
      <c r="B39" s="40" t="s">
        <v>21</v>
      </c>
      <c r="C39" s="40" t="s">
        <v>21</v>
      </c>
      <c r="D39" s="45" t="s">
        <v>28</v>
      </c>
    </row>
    <row r="40" spans="1:4" ht="14.25">
      <c r="A40" s="18">
        <v>1</v>
      </c>
      <c r="B40" s="40" t="s">
        <v>22</v>
      </c>
      <c r="C40" s="40" t="s">
        <v>25</v>
      </c>
      <c r="D40" s="45" t="s">
        <v>24</v>
      </c>
    </row>
    <row r="41" spans="1:4" ht="14.25">
      <c r="A41" s="18">
        <v>2</v>
      </c>
      <c r="B41" s="40" t="s">
        <v>23</v>
      </c>
      <c r="C41" s="40" t="s">
        <v>23</v>
      </c>
      <c r="D41" s="45" t="s">
        <v>26</v>
      </c>
    </row>
    <row r="42" spans="1:4" ht="14.25">
      <c r="A42" s="18">
        <v>3</v>
      </c>
      <c r="B42" s="40" t="s">
        <v>24</v>
      </c>
      <c r="C42" s="40" t="s">
        <v>27</v>
      </c>
      <c r="D42" s="45" t="s">
        <v>22</v>
      </c>
    </row>
    <row r="43" spans="1:4" ht="14.25">
      <c r="A43" s="18">
        <v>4</v>
      </c>
      <c r="B43" s="40" t="s">
        <v>25</v>
      </c>
      <c r="C43" s="40" t="s">
        <v>22</v>
      </c>
      <c r="D43" s="45" t="s">
        <v>27</v>
      </c>
    </row>
    <row r="44" spans="1:4" ht="14.25">
      <c r="A44" s="18">
        <v>5</v>
      </c>
      <c r="B44" s="40" t="s">
        <v>26</v>
      </c>
      <c r="C44" s="40" t="s">
        <v>26</v>
      </c>
      <c r="D44" s="45" t="s">
        <v>23</v>
      </c>
    </row>
    <row r="45" spans="1:4" ht="14.25">
      <c r="A45" s="18">
        <v>6</v>
      </c>
      <c r="B45" s="40" t="s">
        <v>27</v>
      </c>
      <c r="C45" s="40" t="s">
        <v>24</v>
      </c>
      <c r="D45" s="45" t="s">
        <v>25</v>
      </c>
    </row>
    <row r="46" spans="1:4" ht="14.25">
      <c r="A46" s="11">
        <v>7</v>
      </c>
      <c r="B46" s="12" t="s">
        <v>28</v>
      </c>
      <c r="C46" s="12" t="s">
        <v>28</v>
      </c>
      <c r="D46" s="46" t="s">
        <v>21</v>
      </c>
    </row>
    <row r="48" ht="21">
      <c r="A48" s="4" t="s">
        <v>79</v>
      </c>
    </row>
    <row r="49" ht="14.25">
      <c r="A49" s="5" t="s">
        <v>80</v>
      </c>
    </row>
    <row r="50" ht="14.25">
      <c r="A50" s="5" t="s">
        <v>31</v>
      </c>
    </row>
    <row r="51" ht="14.25">
      <c r="A51" s="5" t="s">
        <v>81</v>
      </c>
    </row>
    <row r="52" ht="14.25">
      <c r="A52" s="5" t="s">
        <v>82</v>
      </c>
    </row>
    <row r="53" ht="14.25">
      <c r="A53" s="5" t="s">
        <v>32</v>
      </c>
    </row>
    <row r="54" ht="14.25">
      <c r="A54" s="5" t="s">
        <v>33</v>
      </c>
    </row>
    <row r="55" ht="14.25">
      <c r="A55" s="5"/>
    </row>
    <row r="56" ht="21">
      <c r="A56" s="4" t="s">
        <v>83</v>
      </c>
    </row>
    <row r="57" ht="14.25">
      <c r="A57" s="5" t="s">
        <v>84</v>
      </c>
    </row>
    <row r="58" ht="14.25">
      <c r="A58" s="5" t="s">
        <v>85</v>
      </c>
    </row>
    <row r="59" ht="14.25">
      <c r="A59" s="5" t="s">
        <v>86</v>
      </c>
    </row>
    <row r="60" ht="14.25">
      <c r="A60" s="5" t="s">
        <v>87</v>
      </c>
    </row>
    <row r="61" ht="14.25">
      <c r="A61" s="5" t="s">
        <v>88</v>
      </c>
    </row>
    <row r="62" ht="14.25">
      <c r="A62" s="5"/>
    </row>
    <row r="63" ht="14.25">
      <c r="A63" s="5"/>
    </row>
    <row r="64" ht="14.25">
      <c r="A64" s="5"/>
    </row>
    <row r="65" ht="14.25">
      <c r="A65" s="5"/>
    </row>
    <row r="66" ht="14.25">
      <c r="A66" s="5"/>
    </row>
    <row r="67" ht="14.25">
      <c r="A67" s="5"/>
    </row>
    <row r="68" ht="14.25">
      <c r="A68" s="5"/>
    </row>
    <row r="69" ht="14.25">
      <c r="A69" s="5"/>
    </row>
    <row r="70" ht="14.25">
      <c r="A70" s="5"/>
    </row>
    <row r="71" ht="14.25">
      <c r="A71" s="5"/>
    </row>
    <row r="72" ht="14.25">
      <c r="A72" s="5"/>
    </row>
    <row r="73" ht="14.25">
      <c r="A73" s="5"/>
    </row>
    <row r="74" ht="14.25">
      <c r="A74" s="5"/>
    </row>
    <row r="75" ht="14.25">
      <c r="A75" s="5"/>
    </row>
    <row r="78" spans="2:5" ht="14.25">
      <c r="B78" s="2"/>
      <c r="C78" s="2"/>
      <c r="D78" s="2"/>
      <c r="E78" s="2"/>
    </row>
    <row r="79" spans="2:3" ht="14.25">
      <c r="B79" s="3"/>
      <c r="C79" s="3"/>
    </row>
  </sheetData>
  <sheetProtection/>
  <mergeCells count="2">
    <mergeCell ref="A6:B6"/>
    <mergeCell ref="A7:B7"/>
  </mergeCells>
  <printOptions/>
  <pageMargins left="0.7" right="0.7" top="0.75" bottom="0.75" header="0.3" footer="0.3"/>
  <pageSetup fitToHeight="0" fitToWidth="1" horizontalDpi="600" verticalDpi="600" orientation="landscape" scale="90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kb9bpf</dc:creator>
  <cp:keywords/>
  <dc:description/>
  <cp:lastModifiedBy>Bob</cp:lastModifiedBy>
  <cp:lastPrinted>2017-01-01T00:57:53Z</cp:lastPrinted>
  <dcterms:created xsi:type="dcterms:W3CDTF">2016-12-21T20:39:45Z</dcterms:created>
  <dcterms:modified xsi:type="dcterms:W3CDTF">2017-01-01T11:44:44Z</dcterms:modified>
  <cp:category/>
  <cp:version/>
  <cp:contentType/>
  <cp:contentStatus/>
</cp:coreProperties>
</file>